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pro/Documents/"/>
    </mc:Choice>
  </mc:AlternateContent>
  <xr:revisionPtr revIDLastSave="0" documentId="8_{55553E7D-5D28-AF42-847B-3DEA728209D0}" xr6:coauthVersionLast="47" xr6:coauthVersionMax="47" xr10:uidLastSave="{00000000-0000-0000-0000-000000000000}"/>
  <bookViews>
    <workbookView xWindow="780" yWindow="1000" windowWidth="27640" windowHeight="15600" xr2:uid="{6E13CE90-92B4-9142-9EA2-141A269264C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0" i="1" l="1"/>
  <c r="F95" i="1"/>
  <c r="F91" i="1"/>
  <c r="F99" i="1" s="1"/>
  <c r="F101" i="1" s="1"/>
  <c r="F107" i="1" s="1"/>
  <c r="F89" i="1"/>
  <c r="F87" i="1"/>
  <c r="E87" i="1"/>
  <c r="F104" i="1" s="1"/>
  <c r="K79" i="1"/>
  <c r="G75" i="1"/>
  <c r="G73" i="1"/>
  <c r="G76" i="1" s="1"/>
  <c r="G78" i="1" s="1"/>
  <c r="G71" i="1"/>
  <c r="F70" i="1"/>
  <c r="G60" i="1"/>
  <c r="F55" i="1"/>
  <c r="G56" i="1" s="1"/>
  <c r="G58" i="1" s="1"/>
  <c r="G61" i="1" s="1"/>
  <c r="G63" i="1" s="1"/>
  <c r="E47" i="1"/>
  <c r="E42" i="1"/>
  <c r="E43" i="1" s="1"/>
  <c r="E48" i="1" s="1"/>
  <c r="E13" i="1"/>
  <c r="F13" i="1" s="1"/>
  <c r="D13" i="1"/>
  <c r="E12" i="1"/>
  <c r="F12" i="1" s="1"/>
  <c r="D12" i="1"/>
  <c r="F11" i="1"/>
  <c r="E11" i="1"/>
  <c r="D11" i="1"/>
  <c r="D14" i="1" s="1"/>
  <c r="E9" i="1"/>
  <c r="E8" i="1"/>
  <c r="F8" i="1" s="1"/>
  <c r="D8" i="1"/>
  <c r="E7" i="1"/>
  <c r="D7" i="1"/>
  <c r="F7" i="1" s="1"/>
  <c r="F6" i="1"/>
  <c r="F17" i="1" s="1"/>
  <c r="F37" i="1" s="1"/>
  <c r="G38" i="1" s="1"/>
  <c r="E6" i="1"/>
  <c r="D6" i="1"/>
  <c r="D9" i="1" s="1"/>
  <c r="D15" i="1" l="1"/>
  <c r="F21" i="1" s="1"/>
  <c r="G9" i="1"/>
  <c r="G17" i="1" s="1"/>
  <c r="E49" i="1"/>
  <c r="E14" i="1"/>
  <c r="G14" i="1" s="1"/>
  <c r="G22" i="1" l="1"/>
  <c r="G30" i="1" s="1"/>
  <c r="F25" i="1"/>
  <c r="G26" i="1" s="1"/>
  <c r="F29" i="1"/>
  <c r="F33" i="1" s="1"/>
  <c r="G34" i="1" s="1"/>
  <c r="E15" i="1"/>
  <c r="H15" i="1" s="1"/>
  <c r="H17" i="1" s="1"/>
</calcChain>
</file>

<file path=xl/sharedStrings.xml><?xml version="1.0" encoding="utf-8"?>
<sst xmlns="http://schemas.openxmlformats.org/spreadsheetml/2006/main" count="107" uniqueCount="81">
  <si>
    <t>Soal 1: LCNRV</t>
  </si>
  <si>
    <t>Keterangan</t>
  </si>
  <si>
    <t>Biaya Perolehan</t>
  </si>
  <si>
    <t>NRV</t>
  </si>
  <si>
    <t>LCNRV</t>
  </si>
  <si>
    <t>Per jenis</t>
  </si>
  <si>
    <t>Per kelompok</t>
  </si>
  <si>
    <t>Total</t>
  </si>
  <si>
    <t>Deterjen</t>
  </si>
  <si>
    <t>Rinso</t>
  </si>
  <si>
    <t>Daya</t>
  </si>
  <si>
    <t>Apa Daya</t>
  </si>
  <si>
    <t>Sub jumlah</t>
  </si>
  <si>
    <t>Pasta Gigi</t>
  </si>
  <si>
    <t>Pepsodent</t>
  </si>
  <si>
    <t>Ciptadent</t>
  </si>
  <si>
    <t>Kodomo</t>
  </si>
  <si>
    <t>Jumlah</t>
  </si>
  <si>
    <t>Nilai Persediaan Akhir</t>
  </si>
  <si>
    <t>Jurnal Penyesuaian Pendekatan Item Metode Rugi</t>
  </si>
  <si>
    <t>Rugi penurunan Nilai Persediaan</t>
  </si>
  <si>
    <t>Persediaan</t>
  </si>
  <si>
    <t>Jurnal Penyesuaian Pendekatan Item Metode Beban Pokok Penjualan</t>
  </si>
  <si>
    <t>Beban Pokok Penjualan</t>
  </si>
  <si>
    <t>Jurnal Penyesuaian pendekatan Item Metode Rugi (metode Cadangan)</t>
  </si>
  <si>
    <t>Rugi Penurunan Persediaan</t>
  </si>
  <si>
    <t>Cad.Penurunan Nilai Persediaan</t>
  </si>
  <si>
    <t>Jurnal Penyesuaian Pendekatan Item Metode Beban Pokok Penjualan (Metode Cadangan)</t>
  </si>
  <si>
    <t>Cad. Penurunan Nilai Persediaan</t>
  </si>
  <si>
    <t>Pemulihan Pesediaan jika digunakan pendekatan Item Metode Rugi cadangan</t>
  </si>
  <si>
    <t>Cadangan Kerugian Penurunan Nilai Persediaan</t>
  </si>
  <si>
    <t>15.400-15.365</t>
  </si>
  <si>
    <t>Pemulihan Rugi Penurunan Nilai Persediaan</t>
  </si>
  <si>
    <t>Soal 2</t>
  </si>
  <si>
    <t>Penjualan</t>
  </si>
  <si>
    <t>Penj</t>
  </si>
  <si>
    <t>(-) Taksiran Laba Kotor (30%*Penjualan)</t>
  </si>
  <si>
    <t>BPP</t>
  </si>
  <si>
    <t>Taksiran Beban Pokok Penjualan</t>
  </si>
  <si>
    <t>LK</t>
  </si>
  <si>
    <t>Persediaan awal</t>
  </si>
  <si>
    <t>(+)Pembelian</t>
  </si>
  <si>
    <t>BTUD</t>
  </si>
  <si>
    <t>(-) Taksiran Beban Pokok Penjualan</t>
  </si>
  <si>
    <t>Taksiran Persediaan Akhir</t>
  </si>
  <si>
    <t>Soal 3: Persentase Laba Kotor</t>
  </si>
  <si>
    <t>25% dari penjualan</t>
  </si>
  <si>
    <t xml:space="preserve">Pembelian </t>
  </si>
  <si>
    <t>(-)Potongan pembelian</t>
  </si>
  <si>
    <t>Pembelian bersih</t>
  </si>
  <si>
    <t>Biaya Angkut pembelian</t>
  </si>
  <si>
    <t>Beban Pokok Penjualan:</t>
  </si>
  <si>
    <t>(100%-25%) x (385.000 - 2.400)</t>
  </si>
  <si>
    <t>Persediaan akhir yang seharusnya</t>
  </si>
  <si>
    <t>Persediaan tidak terbakar</t>
  </si>
  <si>
    <t>Rugi persediaan terbakar</t>
  </si>
  <si>
    <t>Contoh 2: Persentase Laba Kotor</t>
  </si>
  <si>
    <t>25% dari Beban Pokok Penjualan</t>
  </si>
  <si>
    <t>Potongan pembelian</t>
  </si>
  <si>
    <t>(100%/125%) x (385.000 - 2.400)</t>
  </si>
  <si>
    <t>Soal 3: Harga Eceran</t>
  </si>
  <si>
    <t>Harga Eceran</t>
  </si>
  <si>
    <t>(-)Retur pembelian</t>
  </si>
  <si>
    <t>(+)Biaya angkut pembelian</t>
  </si>
  <si>
    <t>-</t>
  </si>
  <si>
    <t>Kenaikkan harga bersih</t>
  </si>
  <si>
    <t>BTUD dengan kenaikkan harga</t>
  </si>
  <si>
    <t>Penurunan harga bersih</t>
  </si>
  <si>
    <t>BTUD kenaikan dan penurunan harga</t>
  </si>
  <si>
    <t>Potongan penjualan</t>
  </si>
  <si>
    <t>Penjualan bersih</t>
  </si>
  <si>
    <t>Tahap 1</t>
  </si>
  <si>
    <t>Menghitung persediaan Akhir atas dasar harga eceran</t>
  </si>
  <si>
    <t>BTUD (Harga Eceran)</t>
  </si>
  <si>
    <t>(-)Penjualan Bersih</t>
  </si>
  <si>
    <t>Tahap 2</t>
  </si>
  <si>
    <t>Menghitung rasio biaya perolehan terhadap harga eceran</t>
  </si>
  <si>
    <t>BTUD (Biaya Perolehan)/BTUD (Harga Eceran)=' 39,5JT/60JT</t>
  </si>
  <si>
    <t>Tahap 3</t>
  </si>
  <si>
    <t>Taksiran biaya perolehan persed akhir (cost) (9 JT x 66%)</t>
  </si>
  <si>
    <r>
      <rPr>
        <i/>
        <sz val="11"/>
        <color theme="5"/>
        <rFont val="Arial"/>
        <family val="2"/>
      </rPr>
      <t>Persediaan akhir (harga Eceran)</t>
    </r>
    <r>
      <rPr>
        <i/>
        <sz val="11"/>
        <color theme="1"/>
        <rFont val="Arial"/>
        <family val="2"/>
      </rPr>
      <t xml:space="preserve"> x</t>
    </r>
    <r>
      <rPr>
        <i/>
        <sz val="11"/>
        <color theme="4"/>
        <rFont val="Arial"/>
        <family val="2"/>
      </rPr>
      <t xml:space="preserve"> rasio biaya perolehan terhadap eceran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</si>
</sst>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3" formatCode="_(* #,##0.00_);_(* \(#,##0.00\);_(* &quot;-&quot;??_);_(@_)"/>
    <numFmt numFmtId="164" formatCode="_-* #,##0.00_-;\-* #,##0.00_-;_-* &quot;-&quot;??_-;_-@_-"/>
    <numFmt numFmtId="165" formatCode="_-* #,##0_-;\-* #,##0_-;_-* &quot;-&quot;??_-;_-@_-"/>
    <numFmt numFmtId="166" formatCode="_(* #,##0.00_);_(* \(#,##0.00\);_(* &quot;-&quot;_);_(@_)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u val="singleAccounting"/>
      <sz val="11"/>
      <color theme="1"/>
      <name val="Arial"/>
      <family val="2"/>
    </font>
    <font>
      <b/>
      <i/>
      <sz val="11"/>
      <color theme="1"/>
      <name val="Arial"/>
      <family val="2"/>
    </font>
    <font>
      <i/>
      <sz val="11"/>
      <color theme="4"/>
      <name val="Arial"/>
      <family val="2"/>
    </font>
    <font>
      <b/>
      <sz val="11"/>
      <color theme="5"/>
      <name val="Arial"/>
      <family val="2"/>
    </font>
    <font>
      <i/>
      <sz val="11"/>
      <color theme="1"/>
      <name val="Arial"/>
      <family val="2"/>
    </font>
    <font>
      <b/>
      <sz val="11"/>
      <color theme="4"/>
      <name val="Arial"/>
      <family val="2"/>
    </font>
    <font>
      <i/>
      <sz val="11"/>
      <color theme="5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8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0" borderId="1" xfId="0" applyFont="1" applyBorder="1"/>
    <xf numFmtId="43" fontId="3" fillId="0" borderId="0" xfId="1" applyFont="1"/>
    <xf numFmtId="0" fontId="3" fillId="0" borderId="2" xfId="0" applyFont="1" applyBorder="1" applyAlignment="1">
      <alignment horizontal="left" indent="1"/>
    </xf>
    <xf numFmtId="0" fontId="3" fillId="0" borderId="3" xfId="0" applyFont="1" applyBorder="1" applyAlignment="1">
      <alignment horizontal="left" indent="1"/>
    </xf>
    <xf numFmtId="41" fontId="3" fillId="0" borderId="1" xfId="2" applyFont="1" applyBorder="1"/>
    <xf numFmtId="41" fontId="3" fillId="0" borderId="1" xfId="0" applyNumberFormat="1" applyFont="1" applyBorder="1"/>
    <xf numFmtId="164" fontId="3" fillId="0" borderId="0" xfId="0" applyNumberFormat="1" applyFont="1"/>
    <xf numFmtId="41" fontId="2" fillId="0" borderId="1" xfId="0" applyNumberFormat="1" applyFont="1" applyBorder="1"/>
    <xf numFmtId="0" fontId="2" fillId="0" borderId="1" xfId="0" applyFont="1" applyBorder="1"/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0" xfId="0" applyFont="1" applyAlignment="1">
      <alignment horizontal="left"/>
    </xf>
    <xf numFmtId="41" fontId="3" fillId="0" borderId="0" xfId="0" applyNumberFormat="1" applyFont="1"/>
    <xf numFmtId="0" fontId="4" fillId="0" borderId="0" xfId="0" applyFont="1"/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41" fontId="6" fillId="0" borderId="0" xfId="0" applyNumberFormat="1" applyFont="1"/>
    <xf numFmtId="41" fontId="6" fillId="2" borderId="0" xfId="0" applyNumberFormat="1" applyFont="1" applyFill="1"/>
    <xf numFmtId="41" fontId="6" fillId="3" borderId="0" xfId="0" applyNumberFormat="1" applyFont="1" applyFill="1"/>
    <xf numFmtId="41" fontId="6" fillId="4" borderId="0" xfId="0" applyNumberFormat="1" applyFont="1" applyFill="1"/>
    <xf numFmtId="41" fontId="4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indent="2"/>
    </xf>
    <xf numFmtId="0" fontId="6" fillId="0" borderId="0" xfId="0" applyFont="1" applyAlignment="1">
      <alignment horizontal="left" indent="1"/>
    </xf>
    <xf numFmtId="0" fontId="7" fillId="0" borderId="0" xfId="0" quotePrefix="1" applyFont="1"/>
    <xf numFmtId="43" fontId="6" fillId="0" borderId="0" xfId="1" applyFont="1"/>
    <xf numFmtId="0" fontId="3" fillId="0" borderId="0" xfId="0" applyFont="1" applyAlignment="1">
      <alignment horizontal="left" indent="1"/>
    </xf>
    <xf numFmtId="164" fontId="2" fillId="0" borderId="4" xfId="0" applyNumberFormat="1" applyFont="1" applyBorder="1"/>
    <xf numFmtId="43" fontId="6" fillId="0" borderId="4" xfId="1" applyFont="1" applyBorder="1"/>
    <xf numFmtId="43" fontId="5" fillId="0" borderId="5" xfId="1" applyFont="1" applyBorder="1"/>
    <xf numFmtId="0" fontId="2" fillId="0" borderId="0" xfId="0" quotePrefix="1" applyFont="1" applyAlignment="1">
      <alignment horizontal="right"/>
    </xf>
    <xf numFmtId="41" fontId="8" fillId="0" borderId="0" xfId="0" applyNumberFormat="1" applyFont="1"/>
    <xf numFmtId="9" fontId="9" fillId="5" borderId="6" xfId="0" applyNumberFormat="1" applyFont="1" applyFill="1" applyBorder="1"/>
    <xf numFmtId="0" fontId="9" fillId="5" borderId="7" xfId="0" applyFont="1" applyFill="1" applyBorder="1" applyAlignment="1">
      <alignment horizontal="center"/>
    </xf>
    <xf numFmtId="9" fontId="9" fillId="6" borderId="8" xfId="0" applyNumberFormat="1" applyFont="1" applyFill="1" applyBorder="1"/>
    <xf numFmtId="0" fontId="9" fillId="6" borderId="9" xfId="0" applyFont="1" applyFill="1" applyBorder="1" applyAlignment="1">
      <alignment horizontal="center"/>
    </xf>
    <xf numFmtId="9" fontId="9" fillId="5" borderId="10" xfId="0" applyNumberFormat="1" applyFont="1" applyFill="1" applyBorder="1"/>
    <xf numFmtId="0" fontId="9" fillId="5" borderId="11" xfId="0" applyFont="1" applyFill="1" applyBorder="1" applyAlignment="1">
      <alignment horizontal="center"/>
    </xf>
    <xf numFmtId="41" fontId="8" fillId="0" borderId="0" xfId="2" applyFont="1"/>
    <xf numFmtId="41" fontId="3" fillId="0" borderId="0" xfId="2" applyFont="1"/>
    <xf numFmtId="41" fontId="2" fillId="0" borderId="5" xfId="0" applyNumberFormat="1" applyFont="1" applyBorder="1"/>
    <xf numFmtId="9" fontId="3" fillId="0" borderId="0" xfId="0" applyNumberFormat="1" applyFont="1"/>
    <xf numFmtId="9" fontId="9" fillId="6" borderId="6" xfId="0" applyNumberFormat="1" applyFont="1" applyFill="1" applyBorder="1"/>
    <xf numFmtId="0" fontId="9" fillId="6" borderId="7" xfId="0" applyFont="1" applyFill="1" applyBorder="1" applyAlignment="1">
      <alignment horizontal="center"/>
    </xf>
    <xf numFmtId="0" fontId="10" fillId="0" borderId="0" xfId="0" applyFont="1" applyAlignment="1">
      <alignment horizontal="left" indent="1"/>
    </xf>
    <xf numFmtId="165" fontId="3" fillId="0" borderId="0" xfId="1" applyNumberFormat="1" applyFont="1"/>
    <xf numFmtId="9" fontId="9" fillId="6" borderId="10" xfId="0" applyNumberFormat="1" applyFont="1" applyFill="1" applyBorder="1"/>
    <xf numFmtId="0" fontId="9" fillId="6" borderId="1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0" fontId="3" fillId="0" borderId="0" xfId="0" applyNumberFormat="1" applyFont="1"/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0" borderId="0" xfId="0" applyFont="1"/>
    <xf numFmtId="41" fontId="3" fillId="0" borderId="0" xfId="2" applyFont="1" applyAlignment="1"/>
    <xf numFmtId="0" fontId="3" fillId="0" borderId="0" xfId="0" applyFont="1" applyAlignment="1">
      <alignment horizontal="left" indent="1"/>
    </xf>
    <xf numFmtId="41" fontId="8" fillId="0" borderId="0" xfId="2" applyFont="1" applyAlignment="1"/>
    <xf numFmtId="41" fontId="8" fillId="0" borderId="12" xfId="2" applyFont="1" applyBorder="1" applyAlignment="1"/>
    <xf numFmtId="0" fontId="2" fillId="0" borderId="0" xfId="0" applyFont="1" applyAlignment="1">
      <alignment horizontal="left"/>
    </xf>
    <xf numFmtId="41" fontId="2" fillId="7" borderId="0" xfId="2" applyFont="1" applyFill="1" applyAlignment="1"/>
    <xf numFmtId="0" fontId="3" fillId="0" borderId="0" xfId="0" applyFont="1" applyAlignment="1">
      <alignment horizontal="left"/>
    </xf>
    <xf numFmtId="41" fontId="2" fillId="0" borderId="0" xfId="2" applyFont="1" applyBorder="1" applyAlignment="1"/>
    <xf numFmtId="41" fontId="3" fillId="0" borderId="12" xfId="2" applyFont="1" applyBorder="1" applyAlignment="1"/>
    <xf numFmtId="41" fontId="2" fillId="4" borderId="0" xfId="2" applyFont="1" applyFill="1" applyAlignment="1"/>
    <xf numFmtId="41" fontId="2" fillId="0" borderId="0" xfId="2" applyFont="1" applyAlignment="1"/>
    <xf numFmtId="41" fontId="2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1" fontId="11" fillId="0" borderId="5" xfId="0" applyNumberFormat="1" applyFont="1" applyBorder="1"/>
    <xf numFmtId="0" fontId="2" fillId="0" borderId="0" xfId="0" applyFont="1" applyAlignment="1">
      <alignment horizontal="left"/>
    </xf>
    <xf numFmtId="0" fontId="12" fillId="0" borderId="0" xfId="0" applyFont="1" applyAlignment="1">
      <alignment horizontal="left" indent="1"/>
    </xf>
    <xf numFmtId="9" fontId="13" fillId="0" borderId="0" xfId="3" applyFont="1"/>
    <xf numFmtId="0" fontId="12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/>
    </xf>
    <xf numFmtId="166" fontId="2" fillId="0" borderId="0" xfId="0" applyNumberFormat="1" applyFont="1"/>
    <xf numFmtId="43" fontId="2" fillId="0" borderId="0" xfId="0" applyNumberFormat="1" applyFont="1"/>
  </cellXfs>
  <cellStyles count="4">
    <cellStyle name="Comma" xfId="1" builtinId="3"/>
    <cellStyle name="Comma [0]" xfId="2" builtinId="6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448F8-C4D1-9548-B27F-2DE73E38901D}">
  <dimension ref="A2:K128"/>
  <sheetViews>
    <sheetView tabSelected="1" workbookViewId="0">
      <selection activeCell="C26" sqref="C26"/>
    </sheetView>
  </sheetViews>
  <sheetFormatPr baseColWidth="10" defaultColWidth="9.1640625" defaultRowHeight="14" x14ac:dyDescent="0.15"/>
  <cols>
    <col min="1" max="1" width="5.5" style="2" customWidth="1"/>
    <col min="2" max="2" width="9.1640625" style="2"/>
    <col min="3" max="3" width="15.6640625" style="2" customWidth="1"/>
    <col min="4" max="4" width="20.5" style="2" customWidth="1"/>
    <col min="5" max="7" width="14.5" style="2" bestFit="1" customWidth="1"/>
    <col min="8" max="8" width="15.83203125" style="2" customWidth="1"/>
    <col min="9" max="9" width="14.5" style="2" bestFit="1" customWidth="1"/>
    <col min="10" max="10" width="13.5" style="2" bestFit="1" customWidth="1"/>
    <col min="11" max="16384" width="9.1640625" style="2"/>
  </cols>
  <sheetData>
    <row r="2" spans="1:10" x14ac:dyDescent="0.15">
      <c r="A2" s="1" t="s">
        <v>0</v>
      </c>
    </row>
    <row r="3" spans="1:10" x14ac:dyDescent="0.15">
      <c r="A3" s="1"/>
      <c r="B3" s="3" t="s">
        <v>1</v>
      </c>
      <c r="C3" s="3"/>
      <c r="D3" s="3" t="s">
        <v>2</v>
      </c>
      <c r="E3" s="3" t="s">
        <v>3</v>
      </c>
      <c r="F3" s="4" t="s">
        <v>4</v>
      </c>
      <c r="G3" s="4"/>
      <c r="H3" s="4"/>
    </row>
    <row r="4" spans="1:10" x14ac:dyDescent="0.15">
      <c r="B4" s="3"/>
      <c r="C4" s="3"/>
      <c r="D4" s="3"/>
      <c r="E4" s="3"/>
      <c r="F4" s="5" t="s">
        <v>5</v>
      </c>
      <c r="G4" s="6" t="s">
        <v>6</v>
      </c>
      <c r="H4" s="7" t="s">
        <v>7</v>
      </c>
    </row>
    <row r="5" spans="1:10" x14ac:dyDescent="0.15">
      <c r="B5" s="8" t="s">
        <v>8</v>
      </c>
      <c r="C5" s="9"/>
      <c r="D5" s="10"/>
      <c r="E5" s="10"/>
      <c r="F5" s="10"/>
      <c r="G5" s="10"/>
      <c r="H5" s="10"/>
      <c r="I5" s="11"/>
      <c r="J5" s="11"/>
    </row>
    <row r="6" spans="1:10" x14ac:dyDescent="0.15">
      <c r="B6" s="12" t="s">
        <v>9</v>
      </c>
      <c r="C6" s="13"/>
      <c r="D6" s="14">
        <f>30000*200</f>
        <v>6000000</v>
      </c>
      <c r="E6" s="15">
        <f>(32500*200)-(1000*200)</f>
        <v>6300000</v>
      </c>
      <c r="F6" s="14">
        <f>D6</f>
        <v>6000000</v>
      </c>
      <c r="G6" s="10"/>
      <c r="H6" s="10"/>
      <c r="I6" s="16"/>
    </row>
    <row r="7" spans="1:10" x14ac:dyDescent="0.15">
      <c r="B7" s="12" t="s">
        <v>10</v>
      </c>
      <c r="C7" s="13"/>
      <c r="D7" s="14">
        <f>28000*150</f>
        <v>4200000</v>
      </c>
      <c r="E7" s="15">
        <f>(30000*150)-(1500*150)</f>
        <v>4275000</v>
      </c>
      <c r="F7" s="15">
        <f>D7</f>
        <v>4200000</v>
      </c>
      <c r="G7" s="10"/>
      <c r="H7" s="10"/>
    </row>
    <row r="8" spans="1:10" x14ac:dyDescent="0.15">
      <c r="B8" s="12" t="s">
        <v>11</v>
      </c>
      <c r="C8" s="13"/>
      <c r="D8" s="15">
        <f>18000*100</f>
        <v>1800000</v>
      </c>
      <c r="E8" s="15">
        <f>(20000*100)-(2200*100)</f>
        <v>1780000</v>
      </c>
      <c r="F8" s="15">
        <f>E8</f>
        <v>1780000</v>
      </c>
      <c r="G8" s="10"/>
      <c r="H8" s="10"/>
    </row>
    <row r="9" spans="1:10" x14ac:dyDescent="0.15">
      <c r="B9" s="12" t="s">
        <v>12</v>
      </c>
      <c r="C9" s="13"/>
      <c r="D9" s="17">
        <f>SUM(D6:D8)</f>
        <v>12000000</v>
      </c>
      <c r="E9" s="17">
        <f>SUM(E6:E8)</f>
        <v>12355000</v>
      </c>
      <c r="F9" s="18"/>
      <c r="G9" s="17">
        <f>D9</f>
        <v>12000000</v>
      </c>
      <c r="H9" s="10"/>
    </row>
    <row r="10" spans="1:10" x14ac:dyDescent="0.15">
      <c r="B10" s="19" t="s">
        <v>13</v>
      </c>
      <c r="C10" s="20"/>
      <c r="D10" s="10"/>
      <c r="E10" s="10"/>
      <c r="F10" s="10"/>
      <c r="G10" s="10"/>
      <c r="H10" s="10"/>
    </row>
    <row r="11" spans="1:10" x14ac:dyDescent="0.15">
      <c r="B11" s="12" t="s">
        <v>14</v>
      </c>
      <c r="C11" s="13"/>
      <c r="D11" s="14">
        <f>14000*120</f>
        <v>1680000</v>
      </c>
      <c r="E11" s="15">
        <f>(15000*120)-(2000*120)</f>
        <v>1560000</v>
      </c>
      <c r="F11" s="15">
        <f>E11</f>
        <v>1560000</v>
      </c>
      <c r="G11" s="10"/>
      <c r="H11" s="10"/>
    </row>
    <row r="12" spans="1:10" x14ac:dyDescent="0.15">
      <c r="B12" s="12" t="s">
        <v>15</v>
      </c>
      <c r="C12" s="13"/>
      <c r="D12" s="14">
        <f>11000*130</f>
        <v>1430000</v>
      </c>
      <c r="E12" s="15">
        <f>(12000*130)-(3500*130)</f>
        <v>1105000</v>
      </c>
      <c r="F12" s="15">
        <f>E12</f>
        <v>1105000</v>
      </c>
      <c r="G12" s="10"/>
      <c r="H12" s="10"/>
    </row>
    <row r="13" spans="1:10" x14ac:dyDescent="0.15">
      <c r="B13" s="12" t="s">
        <v>16</v>
      </c>
      <c r="C13" s="13"/>
      <c r="D13" s="14">
        <f>10000*80</f>
        <v>800000</v>
      </c>
      <c r="E13" s="15">
        <f>(13000*80)-(4000*80)</f>
        <v>720000</v>
      </c>
      <c r="F13" s="15">
        <f>E13</f>
        <v>720000</v>
      </c>
      <c r="G13" s="10"/>
      <c r="H13" s="10"/>
    </row>
    <row r="14" spans="1:10" x14ac:dyDescent="0.15">
      <c r="B14" s="12" t="s">
        <v>12</v>
      </c>
      <c r="C14" s="13"/>
      <c r="D14" s="17">
        <f>SUM(D11:D13)</f>
        <v>3910000</v>
      </c>
      <c r="E14" s="17">
        <f>SUM(E11:E13)</f>
        <v>3385000</v>
      </c>
      <c r="F14" s="10"/>
      <c r="G14" s="15">
        <f>E14</f>
        <v>3385000</v>
      </c>
      <c r="H14" s="10"/>
    </row>
    <row r="15" spans="1:10" x14ac:dyDescent="0.15">
      <c r="B15" s="21" t="s">
        <v>17</v>
      </c>
      <c r="C15" s="22"/>
      <c r="D15" s="17">
        <f>D9+D14</f>
        <v>15910000</v>
      </c>
      <c r="E15" s="17">
        <f>E9+E14</f>
        <v>15740000</v>
      </c>
      <c r="F15" s="10"/>
      <c r="G15" s="10"/>
      <c r="H15" s="15">
        <f>E15</f>
        <v>15740000</v>
      </c>
    </row>
    <row r="16" spans="1:10" x14ac:dyDescent="0.15">
      <c r="B16" s="23"/>
      <c r="C16" s="23"/>
      <c r="D16" s="24"/>
      <c r="E16" s="24"/>
    </row>
    <row r="17" spans="1:8" x14ac:dyDescent="0.15">
      <c r="A17" s="25">
        <v>1</v>
      </c>
      <c r="B17" s="26" t="s">
        <v>18</v>
      </c>
      <c r="C17" s="27"/>
      <c r="D17" s="28"/>
      <c r="E17" s="28"/>
      <c r="F17" s="29">
        <f>SUM(F6:F15)</f>
        <v>15365000</v>
      </c>
      <c r="G17" s="30">
        <f>SUM(G6:G15)</f>
        <v>15385000</v>
      </c>
      <c r="H17" s="31">
        <f>H15</f>
        <v>15740000</v>
      </c>
    </row>
    <row r="18" spans="1:8" x14ac:dyDescent="0.15">
      <c r="A18" s="25"/>
      <c r="B18" s="27"/>
      <c r="C18" s="27"/>
      <c r="D18" s="32"/>
      <c r="E18" s="32"/>
      <c r="F18" s="25"/>
      <c r="G18" s="25"/>
      <c r="H18" s="32"/>
    </row>
    <row r="19" spans="1:8" x14ac:dyDescent="0.15">
      <c r="A19" s="33"/>
      <c r="B19" s="34"/>
      <c r="C19" s="34"/>
      <c r="D19" s="28"/>
      <c r="E19" s="28"/>
      <c r="F19" s="33"/>
      <c r="G19" s="33"/>
      <c r="H19" s="28"/>
    </row>
    <row r="20" spans="1:8" x14ac:dyDescent="0.15">
      <c r="A20" s="33">
        <v>2</v>
      </c>
      <c r="B20" s="34" t="s">
        <v>19</v>
      </c>
      <c r="C20" s="34"/>
      <c r="D20" s="28"/>
      <c r="E20" s="28"/>
      <c r="F20" s="33"/>
      <c r="G20" s="33"/>
      <c r="H20" s="28"/>
    </row>
    <row r="21" spans="1:8" x14ac:dyDescent="0.15">
      <c r="A21" s="33"/>
      <c r="B21" s="34"/>
      <c r="C21" s="34" t="s">
        <v>20</v>
      </c>
      <c r="D21" s="28"/>
      <c r="E21" s="28"/>
      <c r="F21" s="28">
        <f>D15-F17</f>
        <v>545000</v>
      </c>
      <c r="G21" s="33"/>
      <c r="H21" s="28"/>
    </row>
    <row r="22" spans="1:8" x14ac:dyDescent="0.15">
      <c r="A22" s="33"/>
      <c r="B22" s="34"/>
      <c r="C22" s="35" t="s">
        <v>21</v>
      </c>
      <c r="D22" s="28"/>
      <c r="E22" s="28"/>
      <c r="F22" s="33"/>
      <c r="G22" s="28">
        <f>F21</f>
        <v>545000</v>
      </c>
      <c r="H22" s="28"/>
    </row>
    <row r="23" spans="1:8" x14ac:dyDescent="0.15">
      <c r="A23" s="33"/>
      <c r="B23" s="33"/>
      <c r="C23" s="33"/>
      <c r="D23" s="33"/>
      <c r="E23" s="33"/>
      <c r="F23" s="33"/>
      <c r="G23" s="33"/>
      <c r="H23" s="33"/>
    </row>
    <row r="24" spans="1:8" x14ac:dyDescent="0.15">
      <c r="A24" s="33"/>
      <c r="B24" s="34" t="s">
        <v>22</v>
      </c>
      <c r="C24" s="33"/>
      <c r="D24" s="33"/>
      <c r="E24" s="33"/>
      <c r="F24" s="33"/>
      <c r="G24" s="33"/>
      <c r="H24" s="33"/>
    </row>
    <row r="25" spans="1:8" x14ac:dyDescent="0.15">
      <c r="A25" s="33"/>
      <c r="B25" s="34"/>
      <c r="C25" s="33" t="s">
        <v>23</v>
      </c>
      <c r="D25" s="33"/>
      <c r="E25" s="33"/>
      <c r="F25" s="28">
        <f>F21</f>
        <v>545000</v>
      </c>
      <c r="G25" s="33"/>
      <c r="H25" s="33"/>
    </row>
    <row r="26" spans="1:8" x14ac:dyDescent="0.15">
      <c r="A26" s="33"/>
      <c r="B26" s="34"/>
      <c r="C26" s="36" t="s">
        <v>21</v>
      </c>
      <c r="D26" s="33"/>
      <c r="E26" s="33"/>
      <c r="F26" s="33"/>
      <c r="G26" s="28">
        <f>F25</f>
        <v>545000</v>
      </c>
      <c r="H26" s="33"/>
    </row>
    <row r="27" spans="1:8" x14ac:dyDescent="0.15">
      <c r="A27" s="33"/>
      <c r="B27" s="33"/>
      <c r="C27" s="33"/>
      <c r="D27" s="33"/>
      <c r="E27" s="33"/>
      <c r="F27" s="33"/>
      <c r="G27" s="33"/>
      <c r="H27" s="33"/>
    </row>
    <row r="28" spans="1:8" x14ac:dyDescent="0.15">
      <c r="A28" s="33">
        <v>3</v>
      </c>
      <c r="B28" s="33" t="s">
        <v>24</v>
      </c>
      <c r="C28" s="33"/>
      <c r="D28" s="33"/>
      <c r="E28" s="33"/>
      <c r="F28" s="33"/>
      <c r="G28" s="33"/>
      <c r="H28" s="33"/>
    </row>
    <row r="29" spans="1:8" x14ac:dyDescent="0.15">
      <c r="A29" s="33"/>
      <c r="B29" s="33"/>
      <c r="C29" s="33" t="s">
        <v>25</v>
      </c>
      <c r="D29" s="33"/>
      <c r="E29" s="33"/>
      <c r="F29" s="28">
        <f>F21</f>
        <v>545000</v>
      </c>
      <c r="G29" s="33"/>
      <c r="H29" s="33"/>
    </row>
    <row r="30" spans="1:8" x14ac:dyDescent="0.15">
      <c r="A30" s="33"/>
      <c r="B30" s="33"/>
      <c r="C30" s="36" t="s">
        <v>26</v>
      </c>
      <c r="D30" s="33"/>
      <c r="E30" s="33"/>
      <c r="F30" s="33"/>
      <c r="G30" s="28">
        <f>G22</f>
        <v>545000</v>
      </c>
      <c r="H30" s="33"/>
    </row>
    <row r="31" spans="1:8" x14ac:dyDescent="0.15">
      <c r="A31" s="33"/>
      <c r="B31" s="33"/>
      <c r="C31" s="36"/>
      <c r="D31" s="33"/>
      <c r="E31" s="33"/>
      <c r="F31" s="33"/>
      <c r="G31" s="28"/>
      <c r="H31" s="33"/>
    </row>
    <row r="32" spans="1:8" x14ac:dyDescent="0.15">
      <c r="A32" s="33"/>
      <c r="B32" s="34" t="s">
        <v>27</v>
      </c>
      <c r="C32" s="36"/>
      <c r="D32" s="33"/>
      <c r="E32" s="33"/>
      <c r="F32" s="33"/>
      <c r="G32" s="28"/>
      <c r="H32" s="33"/>
    </row>
    <row r="33" spans="1:8" x14ac:dyDescent="0.15">
      <c r="A33" s="33"/>
      <c r="B33" s="33"/>
      <c r="C33" s="33" t="s">
        <v>23</v>
      </c>
      <c r="D33" s="33"/>
      <c r="E33" s="33"/>
      <c r="F33" s="28">
        <f>F29</f>
        <v>545000</v>
      </c>
      <c r="G33" s="28"/>
      <c r="H33" s="33"/>
    </row>
    <row r="34" spans="1:8" x14ac:dyDescent="0.15">
      <c r="A34" s="33"/>
      <c r="B34" s="33"/>
      <c r="C34" s="36" t="s">
        <v>28</v>
      </c>
      <c r="D34" s="33"/>
      <c r="E34" s="33"/>
      <c r="F34" s="33"/>
      <c r="G34" s="28">
        <f>F33</f>
        <v>545000</v>
      </c>
      <c r="H34" s="33"/>
    </row>
    <row r="35" spans="1:8" x14ac:dyDescent="0.15">
      <c r="A35" s="33"/>
      <c r="B35" s="33"/>
      <c r="C35" s="36"/>
      <c r="D35" s="33"/>
      <c r="E35" s="33"/>
      <c r="F35" s="33"/>
      <c r="G35" s="28"/>
      <c r="H35" s="33"/>
    </row>
    <row r="36" spans="1:8" x14ac:dyDescent="0.15">
      <c r="A36" s="33">
        <v>4</v>
      </c>
      <c r="B36" s="33" t="s">
        <v>29</v>
      </c>
      <c r="C36" s="36"/>
      <c r="D36" s="33"/>
      <c r="E36" s="33"/>
      <c r="F36" s="33"/>
      <c r="G36" s="28"/>
      <c r="H36" s="33"/>
    </row>
    <row r="37" spans="1:8" x14ac:dyDescent="0.15">
      <c r="A37" s="33"/>
      <c r="B37" s="33"/>
      <c r="C37" s="33" t="s">
        <v>30</v>
      </c>
      <c r="D37" s="33"/>
      <c r="E37" s="33"/>
      <c r="F37" s="28">
        <f>15400000-F17</f>
        <v>35000</v>
      </c>
      <c r="G37" s="28"/>
      <c r="H37" s="37" t="s">
        <v>31</v>
      </c>
    </row>
    <row r="38" spans="1:8" x14ac:dyDescent="0.15">
      <c r="A38" s="33"/>
      <c r="B38" s="33"/>
      <c r="C38" s="36" t="s">
        <v>32</v>
      </c>
      <c r="D38" s="33"/>
      <c r="E38" s="33"/>
      <c r="F38" s="33"/>
      <c r="G38" s="28">
        <f>F37</f>
        <v>35000</v>
      </c>
      <c r="H38" s="33"/>
    </row>
    <row r="39" spans="1:8" x14ac:dyDescent="0.15">
      <c r="A39" s="33"/>
      <c r="B39" s="33"/>
      <c r="C39" s="36"/>
      <c r="D39" s="33"/>
      <c r="E39" s="33"/>
      <c r="F39" s="33"/>
      <c r="G39" s="28"/>
      <c r="H39" s="33"/>
    </row>
    <row r="40" spans="1:8" x14ac:dyDescent="0.15">
      <c r="A40" s="33" t="s">
        <v>33</v>
      </c>
      <c r="B40" s="33"/>
      <c r="C40" s="36"/>
      <c r="D40" s="33"/>
      <c r="E40" s="33"/>
      <c r="F40" s="33"/>
      <c r="G40" s="28"/>
      <c r="H40" s="33"/>
    </row>
    <row r="41" spans="1:8" x14ac:dyDescent="0.15">
      <c r="A41" s="33" t="s">
        <v>34</v>
      </c>
      <c r="B41" s="33"/>
      <c r="C41" s="36"/>
      <c r="D41" s="33"/>
      <c r="E41" s="38">
        <v>280000</v>
      </c>
      <c r="F41" s="33" t="s">
        <v>35</v>
      </c>
      <c r="G41" s="28">
        <v>100</v>
      </c>
      <c r="H41" s="33"/>
    </row>
    <row r="42" spans="1:8" x14ac:dyDescent="0.15">
      <c r="A42" s="2" t="s">
        <v>36</v>
      </c>
      <c r="C42" s="39"/>
      <c r="E42" s="16">
        <f>E41*30%</f>
        <v>84000</v>
      </c>
      <c r="F42" s="2" t="s">
        <v>37</v>
      </c>
      <c r="G42" s="24">
        <v>70</v>
      </c>
    </row>
    <row r="43" spans="1:8" x14ac:dyDescent="0.15">
      <c r="A43" s="2" t="s">
        <v>38</v>
      </c>
      <c r="C43" s="39"/>
      <c r="E43" s="40">
        <f>E41-E42</f>
        <v>196000</v>
      </c>
      <c r="F43" s="2" t="s">
        <v>39</v>
      </c>
      <c r="G43" s="24">
        <v>30</v>
      </c>
    </row>
    <row r="44" spans="1:8" x14ac:dyDescent="0.15">
      <c r="C44" s="39"/>
      <c r="G44" s="24"/>
    </row>
    <row r="45" spans="1:8" x14ac:dyDescent="0.15">
      <c r="A45" s="2" t="s">
        <v>40</v>
      </c>
      <c r="C45" s="39"/>
      <c r="E45" s="38">
        <v>60000</v>
      </c>
      <c r="G45" s="24"/>
    </row>
    <row r="46" spans="1:8" x14ac:dyDescent="0.15">
      <c r="A46" s="39" t="s">
        <v>41</v>
      </c>
      <c r="C46" s="39"/>
      <c r="E46" s="38">
        <v>200000</v>
      </c>
      <c r="G46" s="24"/>
    </row>
    <row r="47" spans="1:8" x14ac:dyDescent="0.15">
      <c r="A47" s="2" t="s">
        <v>42</v>
      </c>
      <c r="C47" s="39"/>
      <c r="E47" s="41">
        <f>E45+E46</f>
        <v>260000</v>
      </c>
      <c r="G47" s="24"/>
    </row>
    <row r="48" spans="1:8" x14ac:dyDescent="0.15">
      <c r="A48" s="39" t="s">
        <v>43</v>
      </c>
      <c r="C48" s="39"/>
      <c r="E48" s="38">
        <f>E43</f>
        <v>196000</v>
      </c>
      <c r="G48" s="24"/>
    </row>
    <row r="49" spans="1:9" ht="15" thickBot="1" x14ac:dyDescent="0.2">
      <c r="A49" s="2" t="s">
        <v>44</v>
      </c>
      <c r="C49" s="39"/>
      <c r="E49" s="42">
        <f>E47-E48</f>
        <v>64000</v>
      </c>
      <c r="G49" s="24"/>
    </row>
    <row r="50" spans="1:9" ht="15" thickTop="1" x14ac:dyDescent="0.15">
      <c r="C50" s="39"/>
      <c r="G50" s="24"/>
    </row>
    <row r="52" spans="1:9" x14ac:dyDescent="0.15">
      <c r="A52" s="1" t="s">
        <v>45</v>
      </c>
      <c r="H52" s="43" t="s">
        <v>46</v>
      </c>
    </row>
    <row r="53" spans="1:9" x14ac:dyDescent="0.15">
      <c r="B53" s="2" t="s">
        <v>40</v>
      </c>
      <c r="G53" s="24">
        <v>210000</v>
      </c>
      <c r="H53" s="25"/>
    </row>
    <row r="54" spans="1:9" x14ac:dyDescent="0.15">
      <c r="B54" s="2" t="s">
        <v>47</v>
      </c>
      <c r="F54" s="24">
        <v>188000</v>
      </c>
      <c r="H54" s="25"/>
    </row>
    <row r="55" spans="1:9" ht="17" x14ac:dyDescent="0.3">
      <c r="B55" s="39" t="s">
        <v>48</v>
      </c>
      <c r="F55" s="44">
        <f>-760</f>
        <v>-760</v>
      </c>
      <c r="H55" s="25"/>
    </row>
    <row r="56" spans="1:9" x14ac:dyDescent="0.15">
      <c r="B56" s="39" t="s">
        <v>49</v>
      </c>
      <c r="G56" s="24">
        <f>F54+F55</f>
        <v>187240</v>
      </c>
      <c r="H56" s="25"/>
    </row>
    <row r="57" spans="1:9" ht="17" x14ac:dyDescent="0.3">
      <c r="B57" s="2" t="s">
        <v>50</v>
      </c>
      <c r="G57" s="44">
        <v>260</v>
      </c>
      <c r="H57" s="25"/>
    </row>
    <row r="58" spans="1:9" ht="15" thickBot="1" x14ac:dyDescent="0.2">
      <c r="B58" s="1" t="s">
        <v>42</v>
      </c>
      <c r="G58" s="24">
        <f>SUM(G53:G57)</f>
        <v>397500</v>
      </c>
      <c r="H58" s="25"/>
    </row>
    <row r="59" spans="1:9" x14ac:dyDescent="0.15">
      <c r="B59" s="1" t="s">
        <v>51</v>
      </c>
      <c r="F59" s="25"/>
      <c r="G59" s="25"/>
      <c r="H59" s="45">
        <v>1</v>
      </c>
      <c r="I59" s="46" t="s">
        <v>35</v>
      </c>
    </row>
    <row r="60" spans="1:9" ht="17" x14ac:dyDescent="0.3">
      <c r="B60" s="39" t="s">
        <v>52</v>
      </c>
      <c r="F60" s="25"/>
      <c r="G60" s="44">
        <f>75%*(385000-2400)</f>
        <v>286950</v>
      </c>
      <c r="H60" s="47">
        <v>0.75</v>
      </c>
      <c r="I60" s="48" t="s">
        <v>37</v>
      </c>
    </row>
    <row r="61" spans="1:9" ht="15" thickBot="1" x14ac:dyDescent="0.2">
      <c r="B61" s="1" t="s">
        <v>53</v>
      </c>
      <c r="F61" s="25"/>
      <c r="G61" s="24">
        <f>G58-G60</f>
        <v>110550</v>
      </c>
      <c r="H61" s="49">
        <v>0.25</v>
      </c>
      <c r="I61" s="50" t="s">
        <v>39</v>
      </c>
    </row>
    <row r="62" spans="1:9" ht="17" x14ac:dyDescent="0.3">
      <c r="B62" s="39" t="s">
        <v>54</v>
      </c>
      <c r="F62" s="25"/>
      <c r="G62" s="51">
        <v>25500</v>
      </c>
      <c r="H62" s="52"/>
    </row>
    <row r="63" spans="1:9" ht="15" thickBot="1" x14ac:dyDescent="0.2">
      <c r="B63" s="1" t="s">
        <v>55</v>
      </c>
      <c r="F63" s="25"/>
      <c r="G63" s="53">
        <f>G61-G62</f>
        <v>85050</v>
      </c>
      <c r="H63" s="52"/>
    </row>
    <row r="64" spans="1:9" ht="15" thickTop="1" x14ac:dyDescent="0.15">
      <c r="F64" s="25"/>
      <c r="G64" s="32"/>
      <c r="H64" s="25"/>
    </row>
    <row r="65" spans="1:11" x14ac:dyDescent="0.15">
      <c r="G65" s="24"/>
    </row>
    <row r="67" spans="1:11" x14ac:dyDescent="0.15">
      <c r="A67" s="1" t="s">
        <v>56</v>
      </c>
      <c r="H67" s="43" t="s">
        <v>57</v>
      </c>
    </row>
    <row r="68" spans="1:11" x14ac:dyDescent="0.15">
      <c r="B68" s="2" t="s">
        <v>40</v>
      </c>
      <c r="G68" s="24">
        <v>210000</v>
      </c>
    </row>
    <row r="69" spans="1:11" x14ac:dyDescent="0.15">
      <c r="B69" s="2" t="s">
        <v>47</v>
      </c>
      <c r="F69" s="24">
        <v>188000</v>
      </c>
      <c r="J69" s="54"/>
    </row>
    <row r="70" spans="1:11" ht="17" x14ac:dyDescent="0.3">
      <c r="B70" s="39" t="s">
        <v>58</v>
      </c>
      <c r="F70" s="44">
        <f>-760</f>
        <v>-760</v>
      </c>
      <c r="J70" s="54"/>
    </row>
    <row r="71" spans="1:11" x14ac:dyDescent="0.15">
      <c r="B71" s="39" t="s">
        <v>49</v>
      </c>
      <c r="G71" s="24">
        <f>F69+F70</f>
        <v>187240</v>
      </c>
      <c r="J71" s="54"/>
    </row>
    <row r="72" spans="1:11" ht="17" x14ac:dyDescent="0.3">
      <c r="B72" s="2" t="s">
        <v>50</v>
      </c>
      <c r="G72" s="44">
        <v>260</v>
      </c>
    </row>
    <row r="73" spans="1:11" ht="15" thickBot="1" x14ac:dyDescent="0.2">
      <c r="B73" s="1" t="s">
        <v>42</v>
      </c>
      <c r="G73" s="24">
        <f>SUM(G68:G72)</f>
        <v>397500</v>
      </c>
    </row>
    <row r="74" spans="1:11" x14ac:dyDescent="0.15">
      <c r="B74" s="1" t="s">
        <v>51</v>
      </c>
      <c r="H74" s="55">
        <v>1.25</v>
      </c>
      <c r="I74" s="56" t="s">
        <v>35</v>
      </c>
    </row>
    <row r="75" spans="1:11" x14ac:dyDescent="0.15">
      <c r="B75" s="57" t="s">
        <v>59</v>
      </c>
      <c r="G75" s="58">
        <f>(100/125)*(385000-2400)</f>
        <v>306080</v>
      </c>
      <c r="H75" s="47">
        <v>1</v>
      </c>
      <c r="I75" s="48" t="s">
        <v>37</v>
      </c>
    </row>
    <row r="76" spans="1:11" ht="15" thickBot="1" x14ac:dyDescent="0.2">
      <c r="B76" s="1" t="s">
        <v>53</v>
      </c>
      <c r="G76" s="24">
        <f>G73-G75</f>
        <v>91420</v>
      </c>
      <c r="H76" s="59">
        <v>0.25</v>
      </c>
      <c r="I76" s="60" t="s">
        <v>39</v>
      </c>
    </row>
    <row r="77" spans="1:11" ht="17" x14ac:dyDescent="0.3">
      <c r="B77" s="39" t="s">
        <v>54</v>
      </c>
      <c r="G77" s="51">
        <v>25500</v>
      </c>
      <c r="H77" s="24"/>
    </row>
    <row r="78" spans="1:11" ht="15" thickBot="1" x14ac:dyDescent="0.2">
      <c r="B78" s="1" t="s">
        <v>55</v>
      </c>
      <c r="G78" s="53">
        <f>G76-G77</f>
        <v>65920</v>
      </c>
      <c r="H78" s="24"/>
    </row>
    <row r="79" spans="1:11" ht="15" thickTop="1" x14ac:dyDescent="0.15">
      <c r="K79" s="61">
        <f>(100%/125%)*L76</f>
        <v>0</v>
      </c>
    </row>
    <row r="80" spans="1:11" x14ac:dyDescent="0.15">
      <c r="I80" s="62"/>
    </row>
    <row r="81" spans="1:6" x14ac:dyDescent="0.15">
      <c r="A81" s="1" t="s">
        <v>60</v>
      </c>
    </row>
    <row r="82" spans="1:6" ht="30" x14ac:dyDescent="0.15">
      <c r="B82" s="63" t="s">
        <v>1</v>
      </c>
      <c r="C82" s="63"/>
      <c r="D82" s="63"/>
      <c r="E82" s="64" t="s">
        <v>2</v>
      </c>
      <c r="F82" s="64" t="s">
        <v>61</v>
      </c>
    </row>
    <row r="83" spans="1:6" x14ac:dyDescent="0.15">
      <c r="B83" s="65" t="s">
        <v>40</v>
      </c>
      <c r="C83" s="65"/>
      <c r="D83" s="65"/>
      <c r="E83" s="66">
        <v>1000000</v>
      </c>
      <c r="F83" s="66">
        <v>1500000</v>
      </c>
    </row>
    <row r="84" spans="1:6" x14ac:dyDescent="0.15">
      <c r="B84" s="65" t="s">
        <v>41</v>
      </c>
      <c r="C84" s="65"/>
      <c r="D84" s="65"/>
      <c r="E84" s="66">
        <v>35000000</v>
      </c>
      <c r="F84" s="66">
        <v>52000000</v>
      </c>
    </row>
    <row r="85" spans="1:6" x14ac:dyDescent="0.15">
      <c r="B85" s="67" t="s">
        <v>62</v>
      </c>
      <c r="C85" s="67"/>
      <c r="D85" s="67"/>
      <c r="E85" s="66">
        <v>-1500000</v>
      </c>
      <c r="F85" s="66">
        <v>-3000000</v>
      </c>
    </row>
    <row r="86" spans="1:6" ht="17" x14ac:dyDescent="0.3">
      <c r="B86" s="65" t="s">
        <v>63</v>
      </c>
      <c r="C86" s="65"/>
      <c r="D86" s="65"/>
      <c r="E86" s="68">
        <v>5000000</v>
      </c>
      <c r="F86" s="69" t="s">
        <v>64</v>
      </c>
    </row>
    <row r="87" spans="1:6" x14ac:dyDescent="0.15">
      <c r="B87" s="70" t="s">
        <v>42</v>
      </c>
      <c r="C87" s="70"/>
      <c r="D87" s="70"/>
      <c r="E87" s="71">
        <f>SUM(E83:E86)</f>
        <v>39500000</v>
      </c>
      <c r="F87" s="66">
        <f>SUM(F83:F86)</f>
        <v>50500000</v>
      </c>
    </row>
    <row r="88" spans="1:6" ht="17" x14ac:dyDescent="0.3">
      <c r="B88" s="67" t="s">
        <v>65</v>
      </c>
      <c r="C88" s="67"/>
      <c r="D88" s="67"/>
      <c r="F88" s="68">
        <v>12000000</v>
      </c>
    </row>
    <row r="89" spans="1:6" x14ac:dyDescent="0.15">
      <c r="B89" s="72" t="s">
        <v>66</v>
      </c>
      <c r="C89" s="72"/>
      <c r="D89" s="72"/>
      <c r="F89" s="73">
        <f>F87+F88</f>
        <v>62500000</v>
      </c>
    </row>
    <row r="90" spans="1:6" x14ac:dyDescent="0.15">
      <c r="B90" s="67" t="s">
        <v>67</v>
      </c>
      <c r="C90" s="67"/>
      <c r="D90" s="67"/>
      <c r="F90" s="74">
        <v>-2500000</v>
      </c>
    </row>
    <row r="91" spans="1:6" x14ac:dyDescent="0.15">
      <c r="B91" s="70" t="s">
        <v>68</v>
      </c>
      <c r="C91" s="70"/>
      <c r="D91" s="70"/>
      <c r="F91" s="75">
        <f>F89+F90</f>
        <v>60000000</v>
      </c>
    </row>
    <row r="92" spans="1:6" x14ac:dyDescent="0.15">
      <c r="B92" s="23"/>
      <c r="C92" s="23"/>
      <c r="D92" s="23"/>
      <c r="F92" s="76"/>
    </row>
    <row r="93" spans="1:6" x14ac:dyDescent="0.15">
      <c r="B93" s="72" t="s">
        <v>34</v>
      </c>
      <c r="C93" s="72"/>
      <c r="D93" s="72"/>
      <c r="F93" s="66">
        <v>56000000</v>
      </c>
    </row>
    <row r="94" spans="1:6" x14ac:dyDescent="0.15">
      <c r="B94" s="67" t="s">
        <v>69</v>
      </c>
      <c r="C94" s="67"/>
      <c r="D94" s="67"/>
      <c r="F94" s="66">
        <v>-5000000</v>
      </c>
    </row>
    <row r="95" spans="1:6" x14ac:dyDescent="0.15">
      <c r="B95" s="70" t="s">
        <v>70</v>
      </c>
      <c r="C95" s="70"/>
      <c r="D95" s="70"/>
      <c r="F95" s="77">
        <f>F93+F94</f>
        <v>51000000</v>
      </c>
    </row>
    <row r="96" spans="1:6" x14ac:dyDescent="0.15">
      <c r="B96" s="78"/>
      <c r="C96" s="78"/>
      <c r="D96" s="78"/>
    </row>
    <row r="97" spans="2:6" x14ac:dyDescent="0.15">
      <c r="B97" s="79" t="s">
        <v>71</v>
      </c>
      <c r="C97" s="61"/>
      <c r="D97" s="61"/>
    </row>
    <row r="98" spans="2:6" x14ac:dyDescent="0.15">
      <c r="B98" s="23" t="s">
        <v>72</v>
      </c>
      <c r="C98" s="61"/>
      <c r="D98" s="61"/>
    </row>
    <row r="99" spans="2:6" x14ac:dyDescent="0.15">
      <c r="B99" s="39" t="s">
        <v>73</v>
      </c>
      <c r="C99" s="61"/>
      <c r="D99" s="61"/>
      <c r="F99" s="24">
        <f>F91</f>
        <v>60000000</v>
      </c>
    </row>
    <row r="100" spans="2:6" x14ac:dyDescent="0.15">
      <c r="B100" s="39" t="s">
        <v>74</v>
      </c>
      <c r="C100" s="61"/>
      <c r="D100" s="61"/>
      <c r="F100" s="24">
        <f>-F95</f>
        <v>-51000000</v>
      </c>
    </row>
    <row r="101" spans="2:6" ht="15" thickBot="1" x14ac:dyDescent="0.2">
      <c r="B101" s="23"/>
      <c r="C101" s="61"/>
      <c r="D101" s="61"/>
      <c r="F101" s="80">
        <f>SUM(F99:F100)</f>
        <v>9000000</v>
      </c>
    </row>
    <row r="102" spans="2:6" ht="15" thickTop="1" x14ac:dyDescent="0.15">
      <c r="B102" s="81" t="s">
        <v>75</v>
      </c>
      <c r="C102" s="61"/>
      <c r="D102" s="61"/>
      <c r="F102" s="77"/>
    </row>
    <row r="103" spans="2:6" x14ac:dyDescent="0.15">
      <c r="B103" s="23" t="s">
        <v>76</v>
      </c>
      <c r="C103" s="61"/>
      <c r="D103" s="61"/>
      <c r="F103" s="77"/>
    </row>
    <row r="104" spans="2:6" x14ac:dyDescent="0.15">
      <c r="B104" s="82" t="s">
        <v>77</v>
      </c>
      <c r="C104" s="61"/>
      <c r="D104" s="61"/>
      <c r="F104" s="83">
        <f>E87/F91</f>
        <v>0.65833333333333333</v>
      </c>
    </row>
    <row r="105" spans="2:6" x14ac:dyDescent="0.15">
      <c r="B105" s="23"/>
      <c r="C105" s="61"/>
      <c r="D105" s="61"/>
      <c r="F105" s="77"/>
    </row>
    <row r="106" spans="2:6" x14ac:dyDescent="0.15">
      <c r="B106" s="81" t="s">
        <v>78</v>
      </c>
      <c r="C106" s="61"/>
      <c r="D106" s="61"/>
      <c r="F106" s="77"/>
    </row>
    <row r="107" spans="2:6" x14ac:dyDescent="0.15">
      <c r="B107" s="23" t="s">
        <v>79</v>
      </c>
      <c r="C107" s="61"/>
      <c r="D107" s="61"/>
      <c r="F107" s="77">
        <f>F101*F104</f>
        <v>5925000</v>
      </c>
    </row>
    <row r="108" spans="2:6" x14ac:dyDescent="0.15">
      <c r="B108" s="84" t="s">
        <v>80</v>
      </c>
      <c r="C108" s="84"/>
      <c r="D108" s="84"/>
      <c r="E108" s="84"/>
      <c r="F108" s="77"/>
    </row>
    <row r="109" spans="2:6" x14ac:dyDescent="0.15">
      <c r="B109" s="84"/>
      <c r="C109" s="84"/>
      <c r="D109" s="84"/>
      <c r="E109" s="84"/>
      <c r="F109" s="77"/>
    </row>
    <row r="110" spans="2:6" x14ac:dyDescent="0.15">
      <c r="B110" s="23"/>
      <c r="C110" s="61"/>
      <c r="D110" s="61"/>
      <c r="F110" s="77"/>
    </row>
    <row r="111" spans="2:6" x14ac:dyDescent="0.15">
      <c r="B111" s="72"/>
      <c r="C111" s="72"/>
      <c r="D111" s="72"/>
      <c r="E111" s="24"/>
      <c r="F111" s="77"/>
    </row>
    <row r="113" spans="2:6" x14ac:dyDescent="0.15">
      <c r="E113" s="24"/>
    </row>
    <row r="118" spans="2:6" ht="17" x14ac:dyDescent="0.3">
      <c r="B118" s="61"/>
      <c r="C118" s="44"/>
      <c r="D118" s="85"/>
    </row>
    <row r="119" spans="2:6" x14ac:dyDescent="0.15">
      <c r="C119" s="24"/>
      <c r="D119" s="85"/>
    </row>
    <row r="122" spans="2:6" ht="17" x14ac:dyDescent="0.3">
      <c r="B122" s="61"/>
      <c r="C122" s="44"/>
      <c r="D122" s="85"/>
    </row>
    <row r="123" spans="2:6" x14ac:dyDescent="0.15">
      <c r="C123" s="24"/>
      <c r="D123" s="85"/>
    </row>
    <row r="125" spans="2:6" x14ac:dyDescent="0.15">
      <c r="B125" s="1"/>
    </row>
    <row r="126" spans="2:6" x14ac:dyDescent="0.15">
      <c r="B126" s="79"/>
      <c r="D126" s="24"/>
      <c r="F126" s="86"/>
    </row>
    <row r="127" spans="2:6" x14ac:dyDescent="0.15">
      <c r="B127" s="79"/>
      <c r="F127" s="1"/>
    </row>
    <row r="128" spans="2:6" x14ac:dyDescent="0.15">
      <c r="B128" s="79"/>
      <c r="D128" s="24"/>
      <c r="F128" s="87"/>
    </row>
  </sheetData>
  <mergeCells count="33">
    <mergeCell ref="B111:D111"/>
    <mergeCell ref="D118:D119"/>
    <mergeCell ref="D122:D123"/>
    <mergeCell ref="B91:D91"/>
    <mergeCell ref="B93:D93"/>
    <mergeCell ref="B94:D94"/>
    <mergeCell ref="B95:D95"/>
    <mergeCell ref="B96:D96"/>
    <mergeCell ref="B108:E109"/>
    <mergeCell ref="B85:D85"/>
    <mergeCell ref="B86:D86"/>
    <mergeCell ref="B87:D87"/>
    <mergeCell ref="B88:D88"/>
    <mergeCell ref="B89:D89"/>
    <mergeCell ref="B90:D90"/>
    <mergeCell ref="B13:C13"/>
    <mergeCell ref="B14:C14"/>
    <mergeCell ref="B15:C15"/>
    <mergeCell ref="B82:D82"/>
    <mergeCell ref="B83:D83"/>
    <mergeCell ref="B84:D84"/>
    <mergeCell ref="B7:C7"/>
    <mergeCell ref="B8:C8"/>
    <mergeCell ref="B9:C9"/>
    <mergeCell ref="B10:C10"/>
    <mergeCell ref="B11:C11"/>
    <mergeCell ref="B12:C12"/>
    <mergeCell ref="B3:C4"/>
    <mergeCell ref="D3:D4"/>
    <mergeCell ref="E3:E4"/>
    <mergeCell ref="F3:H3"/>
    <mergeCell ref="B5:C5"/>
    <mergeCell ref="B6:C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umroh</dc:creator>
  <cp:lastModifiedBy>muhammad umroh</cp:lastModifiedBy>
  <dcterms:created xsi:type="dcterms:W3CDTF">2026-04-27T13:45:11Z</dcterms:created>
  <dcterms:modified xsi:type="dcterms:W3CDTF">2026-04-27T13:46:03Z</dcterms:modified>
</cp:coreProperties>
</file>